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/>
  <mc:AlternateContent xmlns:mc="http://schemas.openxmlformats.org/markup-compatibility/2006">
    <mc:Choice Requires="x15">
      <x15ac:absPath xmlns:x15ac="http://schemas.microsoft.com/office/spreadsheetml/2010/11/ac" url="/Users/michaelbacon/Desktop/G07 Bata Merah 2/"/>
    </mc:Choice>
  </mc:AlternateContent>
  <xr:revisionPtr revIDLastSave="0" documentId="13_ncr:1_{6AE23D98-50D2-BF46-8925-486BAFEA8D10}" xr6:coauthVersionLast="46" xr6:coauthVersionMax="46" xr10:uidLastSave="{00000000-0000-0000-0000-000000000000}"/>
  <bookViews>
    <workbookView xWindow="0" yWindow="500" windowWidth="24720" windowHeight="1550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  <c r="D33" i="1" s="1"/>
  <c r="E33" i="1" s="1"/>
  <c r="F33" i="1" s="1"/>
  <c r="D40" i="1"/>
  <c r="E40" i="1" s="1"/>
  <c r="F40" i="1" s="1"/>
  <c r="D39" i="1"/>
  <c r="E39" i="1" s="1"/>
  <c r="F39" i="1" s="1"/>
  <c r="E37" i="1"/>
  <c r="F37" i="1" s="1"/>
  <c r="E31" i="1"/>
  <c r="F31" i="1" s="1"/>
  <c r="E30" i="1"/>
  <c r="F30" i="1" s="1"/>
  <c r="E21" i="1"/>
  <c r="F21" i="1" s="1"/>
  <c r="D6" i="1"/>
  <c r="D8" i="1" s="1"/>
  <c r="E8" i="1" s="1"/>
  <c r="F8" i="1" s="1"/>
  <c r="J6" i="1"/>
  <c r="J7" i="1" s="1"/>
  <c r="K7" i="1" s="1"/>
  <c r="L7" i="1" s="1"/>
  <c r="E11" i="1"/>
  <c r="F11" i="1" s="1"/>
  <c r="J14" i="1"/>
  <c r="K14" i="1" s="1"/>
  <c r="L14" i="1" s="1"/>
  <c r="J13" i="1"/>
  <c r="K13" i="1" s="1"/>
  <c r="L13" i="1" s="1"/>
  <c r="K11" i="1"/>
  <c r="L11" i="1" s="1"/>
  <c r="K5" i="1"/>
  <c r="L5" i="1" s="1"/>
  <c r="K4" i="1"/>
  <c r="L4" i="1" s="1"/>
  <c r="K26" i="1"/>
  <c r="L26" i="1" s="1"/>
  <c r="K24" i="1"/>
  <c r="L24" i="1" s="1"/>
  <c r="K21" i="1"/>
  <c r="L21" i="1" s="1"/>
  <c r="K19" i="1"/>
  <c r="L19" i="1" s="1"/>
  <c r="J18" i="1"/>
  <c r="K18" i="1" s="1"/>
  <c r="E26" i="1"/>
  <c r="F26" i="1" s="1"/>
  <c r="E24" i="1"/>
  <c r="F24" i="1" s="1"/>
  <c r="E19" i="1"/>
  <c r="F19" i="1" s="1"/>
  <c r="D18" i="1"/>
  <c r="C18" i="1"/>
  <c r="D14" i="1"/>
  <c r="E14" i="1" s="1"/>
  <c r="F14" i="1" s="1"/>
  <c r="D13" i="1"/>
  <c r="E13" i="1" s="1"/>
  <c r="F13" i="1" s="1"/>
  <c r="E5" i="1"/>
  <c r="F5" i="1" s="1"/>
  <c r="E4" i="1"/>
  <c r="F4" i="1" s="1"/>
  <c r="D34" i="1" l="1"/>
  <c r="E34" i="1" s="1"/>
  <c r="F34" i="1" s="1"/>
  <c r="K22" i="1"/>
  <c r="K27" i="1" s="1"/>
  <c r="L27" i="1" s="1"/>
  <c r="L18" i="1"/>
  <c r="E18" i="1"/>
  <c r="F18" i="1" s="1"/>
  <c r="J8" i="1"/>
  <c r="K8" i="1" s="1"/>
  <c r="L8" i="1" s="1"/>
  <c r="D7" i="1"/>
  <c r="E7" i="1" s="1"/>
  <c r="F7" i="1" s="1"/>
  <c r="L22" i="1" l="1"/>
  <c r="E35" i="1"/>
  <c r="E41" i="1" s="1"/>
  <c r="E9" i="1"/>
  <c r="F9" i="1" s="1"/>
  <c r="K9" i="1"/>
  <c r="L9" i="1" s="1"/>
  <c r="E22" i="1"/>
  <c r="F22" i="1" s="1"/>
  <c r="F41" i="1" l="1"/>
  <c r="F35" i="1"/>
  <c r="E27" i="1"/>
  <c r="F27" i="1" s="1"/>
  <c r="K15" i="1"/>
  <c r="L15" i="1" s="1"/>
  <c r="E15" i="1"/>
  <c r="F15" i="1" s="1"/>
</calcChain>
</file>

<file path=xl/sharedStrings.xml><?xml version="1.0" encoding="utf-8"?>
<sst xmlns="http://schemas.openxmlformats.org/spreadsheetml/2006/main" count="117" uniqueCount="49">
  <si>
    <t>BATA MERAH</t>
  </si>
  <si>
    <t>Bata Merah</t>
  </si>
  <si>
    <t>Upah Bata Merah</t>
  </si>
  <si>
    <t>Rp.</t>
  </si>
  <si>
    <t>kg</t>
  </si>
  <si>
    <t>Total per m2</t>
  </si>
  <si>
    <t>Plester 4:1</t>
  </si>
  <si>
    <t>m2/day</t>
  </si>
  <si>
    <t>38kg/m2</t>
  </si>
  <si>
    <t>Upah Plester 20mm</t>
  </si>
  <si>
    <t>Bata + Plester</t>
  </si>
  <si>
    <t>b/m3</t>
  </si>
  <si>
    <t>b/m2</t>
  </si>
  <si>
    <t>Upah Bata Ringan</t>
  </si>
  <si>
    <t>Rp/40kg</t>
  </si>
  <si>
    <t>m2/bag</t>
  </si>
  <si>
    <t>Upah Plester</t>
  </si>
  <si>
    <t>Plester Mortar 10mm</t>
  </si>
  <si>
    <t>Bata Merah 18x4.5x9</t>
  </si>
  <si>
    <t>Bata Merah 20 x 5 x 10</t>
  </si>
  <si>
    <t>Plester Mortar 10mm 40kg</t>
  </si>
  <si>
    <t>Harga Dibulatkan</t>
  </si>
  <si>
    <t xml:space="preserve">Rp.  </t>
  </si>
  <si>
    <t>BATA MERAH PRESISI</t>
  </si>
  <si>
    <t>Pasangan Bata 1:4</t>
  </si>
  <si>
    <t>Pasangan Plester 1:4</t>
  </si>
  <si>
    <t>Plester 1:4</t>
  </si>
  <si>
    <t>Pasir ton</t>
  </si>
  <si>
    <t>Cement per 40kg bag</t>
  </si>
  <si>
    <t>2 muka</t>
  </si>
  <si>
    <t>Pasangan Mortar</t>
  </si>
  <si>
    <t>Thinbed 40kg</t>
  </si>
  <si>
    <t>Plester Mortar</t>
  </si>
  <si>
    <t>Total Bata Merah Rp/m2</t>
  </si>
  <si>
    <t>Total Bata Merah Presisi Rp/m2</t>
  </si>
  <si>
    <t>Bata Ringan 7.5cm</t>
  </si>
  <si>
    <t>Total Bata Ringan 7.5cm Rp/m2</t>
  </si>
  <si>
    <t>Total Bata Ringan 10cm Rp/m2</t>
  </si>
  <si>
    <t>BATA RINGAN 7.5cm</t>
  </si>
  <si>
    <t>BATA RINGAN 10cm</t>
  </si>
  <si>
    <t>Bata Ringan 10cm</t>
  </si>
  <si>
    <t>Bata Ringan</t>
  </si>
  <si>
    <t>Bata Merah Presisi</t>
  </si>
  <si>
    <t>Batako</t>
  </si>
  <si>
    <t>Upah Batako</t>
  </si>
  <si>
    <t>Batako 40 x 20 x 10</t>
  </si>
  <si>
    <t xml:space="preserve">Harga konstruksi dinding dibandingkan </t>
  </si>
  <si>
    <t>Jabotabek 2021</t>
  </si>
  <si>
    <t>Mortarindo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</si>
</sst>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color indexed="8"/>
      <name val="Helvetica Neue"/>
    </font>
    <font>
      <b/>
      <sz val="10"/>
      <color indexed="8"/>
      <name val="Helvetica Neue"/>
    </font>
    <font>
      <b/>
      <sz val="10"/>
      <color indexed="8"/>
      <name val="Helvetica Neue"/>
      <family val="2"/>
    </font>
    <font>
      <b/>
      <sz val="10"/>
      <color rgb="FF000000"/>
      <name val="Helvetica Neue"/>
      <family val="2"/>
    </font>
    <font>
      <sz val="10"/>
      <color indexed="8"/>
      <name val="Helvetica Neue"/>
      <family val="2"/>
    </font>
    <font>
      <b/>
      <sz val="18"/>
      <color rgb="FF000000"/>
      <name val="Helvetica Neue"/>
      <family val="2"/>
    </font>
    <font>
      <b/>
      <sz val="18"/>
      <color indexed="8"/>
      <name val="Helvetica Neue"/>
      <family val="2"/>
    </font>
  </fonts>
  <fills count="7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33">
    <border>
      <left/>
      <right/>
      <top/>
      <bottom/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64"/>
      </left>
      <right style="thin">
        <color indexed="10"/>
      </right>
      <top style="medium">
        <color indexed="64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thin">
        <color indexed="11"/>
      </bottom>
      <diagonal/>
    </border>
    <border>
      <left style="thin">
        <color indexed="10"/>
      </left>
      <right style="medium">
        <color indexed="64"/>
      </right>
      <top style="medium">
        <color indexed="64"/>
      </top>
      <bottom style="thin">
        <color indexed="11"/>
      </bottom>
      <diagonal/>
    </border>
    <border>
      <left style="medium">
        <color indexed="64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medium">
        <color indexed="64"/>
      </right>
      <top style="thin">
        <color indexed="11"/>
      </top>
      <bottom style="thin">
        <color indexed="10"/>
      </bottom>
      <diagonal/>
    </border>
    <border>
      <left style="medium">
        <color indexed="64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64"/>
      </right>
      <top style="thin">
        <color indexed="10"/>
      </top>
      <bottom style="thin">
        <color indexed="1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11"/>
      </right>
      <top style="thin">
        <color indexed="10"/>
      </top>
      <bottom style="medium">
        <color indexed="64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medium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64"/>
      </bottom>
      <diagonal/>
    </border>
    <border>
      <left style="thin">
        <color indexed="10"/>
      </left>
      <right style="medium">
        <color indexed="64"/>
      </right>
      <top style="thin">
        <color indexed="11"/>
      </top>
      <bottom style="medium">
        <color indexed="64"/>
      </bottom>
      <diagonal/>
    </border>
    <border>
      <left style="thin">
        <color indexed="10"/>
      </left>
      <right/>
      <top style="thin">
        <color indexed="10"/>
      </top>
      <bottom style="medium">
        <color indexed="64"/>
      </bottom>
      <diagonal/>
    </border>
    <border>
      <left/>
      <right style="thin">
        <color indexed="10"/>
      </right>
      <top style="thin">
        <color indexed="10"/>
      </top>
      <bottom style="medium">
        <color indexed="64"/>
      </bottom>
      <diagonal/>
    </border>
    <border>
      <left style="thin">
        <color indexed="11"/>
      </left>
      <right/>
      <top style="thin">
        <color indexed="10"/>
      </top>
      <bottom style="medium">
        <color indexed="64"/>
      </bottom>
      <diagonal/>
    </border>
    <border>
      <left/>
      <right/>
      <top style="thin">
        <color indexed="10"/>
      </top>
      <bottom style="medium">
        <color indexed="64"/>
      </bottom>
      <diagonal/>
    </border>
    <border>
      <left style="medium">
        <color indexed="64"/>
      </left>
      <right style="thin">
        <color indexed="11"/>
      </right>
      <top/>
      <bottom/>
      <diagonal/>
    </border>
    <border>
      <left style="thin">
        <color indexed="11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medium">
        <color indexed="64"/>
      </left>
      <right style="thin">
        <color indexed="11"/>
      </right>
      <top style="medium">
        <color indexed="64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thin">
        <color indexed="1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10"/>
      </left>
      <right style="medium">
        <color indexed="64"/>
      </right>
      <top/>
      <bottom style="thin">
        <color indexed="10"/>
      </bottom>
      <diagonal/>
    </border>
    <border>
      <left style="thin">
        <color indexed="10"/>
      </left>
      <right style="medium">
        <color indexed="64"/>
      </right>
      <top style="thin">
        <color indexed="10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73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3" fontId="0" fillId="0" borderId="1" xfId="0" applyNumberFormat="1" applyFont="1" applyBorder="1" applyAlignment="1">
      <alignment vertical="top" wrapText="1"/>
    </xf>
    <xf numFmtId="0" fontId="0" fillId="0" borderId="2" xfId="0" applyNumberFormat="1" applyFont="1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3" fontId="0" fillId="0" borderId="2" xfId="0" applyNumberFormat="1" applyFont="1" applyBorder="1" applyAlignment="1">
      <alignment vertical="top" wrapText="1"/>
    </xf>
    <xf numFmtId="3" fontId="0" fillId="0" borderId="3" xfId="0" applyNumberFormat="1" applyFont="1" applyBorder="1" applyAlignment="1">
      <alignment vertical="top" wrapText="1"/>
    </xf>
    <xf numFmtId="0" fontId="0" fillId="0" borderId="4" xfId="0" applyNumberFormat="1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3" fontId="0" fillId="0" borderId="4" xfId="0" applyNumberFormat="1" applyFont="1" applyBorder="1" applyAlignment="1">
      <alignment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3" fontId="0" fillId="0" borderId="4" xfId="0" applyNumberFormat="1" applyFont="1" applyBorder="1" applyAlignment="1">
      <alignment horizontal="center" vertical="top" wrapText="1"/>
    </xf>
    <xf numFmtId="3" fontId="1" fillId="0" borderId="4" xfId="0" applyNumberFormat="1" applyFont="1" applyBorder="1" applyAlignment="1">
      <alignment vertical="top" wrapText="1"/>
    </xf>
    <xf numFmtId="1" fontId="0" fillId="0" borderId="4" xfId="0" applyNumberFormat="1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164" fontId="0" fillId="0" borderId="4" xfId="0" applyNumberFormat="1" applyFont="1" applyBorder="1" applyAlignment="1">
      <alignment vertical="top" wrapText="1"/>
    </xf>
    <xf numFmtId="2" fontId="0" fillId="0" borderId="4" xfId="0" applyNumberFormat="1" applyFont="1" applyBorder="1" applyAlignment="1">
      <alignment vertical="top" wrapText="1"/>
    </xf>
    <xf numFmtId="164" fontId="1" fillId="0" borderId="4" xfId="0" applyNumberFormat="1" applyFont="1" applyBorder="1" applyAlignment="1">
      <alignment horizontal="center" vertical="top" wrapText="1"/>
    </xf>
    <xf numFmtId="3" fontId="1" fillId="0" borderId="0" xfId="0" applyNumberFormat="1" applyFont="1" applyBorder="1" applyAlignment="1">
      <alignment vertical="top" wrapText="1"/>
    </xf>
    <xf numFmtId="49" fontId="1" fillId="2" borderId="8" xfId="0" applyNumberFormat="1" applyFont="1" applyFill="1" applyBorder="1" applyAlignment="1">
      <alignment vertical="top" wrapText="1"/>
    </xf>
    <xf numFmtId="3" fontId="0" fillId="0" borderId="9" xfId="0" applyNumberFormat="1" applyFont="1" applyBorder="1" applyAlignment="1">
      <alignment vertical="top" wrapText="1"/>
    </xf>
    <xf numFmtId="49" fontId="1" fillId="2" borderId="10" xfId="0" applyNumberFormat="1" applyFont="1" applyFill="1" applyBorder="1" applyAlignment="1">
      <alignment vertical="top" wrapText="1"/>
    </xf>
    <xf numFmtId="49" fontId="1" fillId="2" borderId="10" xfId="0" applyNumberFormat="1" applyFont="1" applyFill="1" applyBorder="1" applyAlignment="1">
      <alignment horizontal="center" vertical="top" wrapText="1"/>
    </xf>
    <xf numFmtId="3" fontId="0" fillId="0" borderId="11" xfId="0" applyNumberFormat="1" applyFont="1" applyBorder="1" applyAlignment="1">
      <alignment horizontal="center" vertical="top" wrapText="1"/>
    </xf>
    <xf numFmtId="0" fontId="1" fillId="2" borderId="10" xfId="0" applyFont="1" applyFill="1" applyBorder="1" applyAlignment="1">
      <alignment vertical="top" wrapText="1"/>
    </xf>
    <xf numFmtId="3" fontId="0" fillId="0" borderId="11" xfId="0" applyNumberFormat="1" applyFont="1" applyBorder="1" applyAlignment="1">
      <alignment vertical="top" wrapText="1"/>
    </xf>
    <xf numFmtId="0" fontId="0" fillId="0" borderId="0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49" fontId="2" fillId="2" borderId="10" xfId="0" applyNumberFormat="1" applyFont="1" applyFill="1" applyBorder="1" applyAlignment="1">
      <alignment vertical="top" wrapText="1"/>
    </xf>
    <xf numFmtId="49" fontId="1" fillId="2" borderId="13" xfId="0" applyNumberFormat="1" applyFont="1" applyFill="1" applyBorder="1" applyAlignment="1">
      <alignment vertical="top" wrapText="1"/>
    </xf>
    <xf numFmtId="3" fontId="0" fillId="2" borderId="14" xfId="0" applyNumberFormat="1" applyFont="1" applyFill="1" applyBorder="1" applyAlignment="1">
      <alignment vertical="top" wrapText="1"/>
    </xf>
    <xf numFmtId="3" fontId="1" fillId="2" borderId="15" xfId="0" applyNumberFormat="1" applyFont="1" applyFill="1" applyBorder="1" applyAlignment="1">
      <alignment vertical="top" wrapText="1"/>
    </xf>
    <xf numFmtId="3" fontId="2" fillId="4" borderId="16" xfId="0" applyNumberFormat="1" applyFont="1" applyFill="1" applyBorder="1" applyAlignment="1">
      <alignment vertical="top" wrapText="1"/>
    </xf>
    <xf numFmtId="0" fontId="0" fillId="0" borderId="0" xfId="0" applyNumberFormat="1" applyFont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49" fontId="1" fillId="3" borderId="13" xfId="0" applyNumberFormat="1" applyFont="1" applyFill="1" applyBorder="1" applyAlignment="1">
      <alignment vertical="top" wrapText="1"/>
    </xf>
    <xf numFmtId="3" fontId="1" fillId="3" borderId="15" xfId="0" applyNumberFormat="1" applyFont="1" applyFill="1" applyBorder="1" applyAlignment="1">
      <alignment vertical="top" wrapText="1"/>
    </xf>
    <xf numFmtId="3" fontId="0" fillId="3" borderId="14" xfId="0" applyNumberFormat="1" applyFont="1" applyFill="1" applyBorder="1" applyAlignment="1">
      <alignment vertical="top" wrapText="1"/>
    </xf>
    <xf numFmtId="3" fontId="2" fillId="3" borderId="15" xfId="0" applyNumberFormat="1" applyFont="1" applyFill="1" applyBorder="1" applyAlignment="1">
      <alignment vertical="top" wrapText="1"/>
    </xf>
    <xf numFmtId="0" fontId="1" fillId="2" borderId="21" xfId="0" applyFont="1" applyFill="1" applyBorder="1" applyAlignment="1">
      <alignment vertical="top" wrapText="1"/>
    </xf>
    <xf numFmtId="3" fontId="0" fillId="0" borderId="22" xfId="0" applyNumberFormat="1" applyFont="1" applyBorder="1" applyAlignment="1">
      <alignment vertical="top" wrapText="1"/>
    </xf>
    <xf numFmtId="0" fontId="0" fillId="0" borderId="23" xfId="0" applyFont="1" applyBorder="1" applyAlignment="1">
      <alignment vertical="top" wrapText="1"/>
    </xf>
    <xf numFmtId="3" fontId="1" fillId="0" borderId="23" xfId="0" applyNumberFormat="1" applyFont="1" applyBorder="1" applyAlignment="1">
      <alignment vertical="top" wrapText="1"/>
    </xf>
    <xf numFmtId="0" fontId="4" fillId="0" borderId="26" xfId="0" applyNumberFormat="1" applyFont="1" applyBorder="1" applyAlignment="1">
      <alignment horizontal="right" vertical="top" wrapText="1"/>
    </xf>
    <xf numFmtId="49" fontId="2" fillId="0" borderId="4" xfId="0" applyNumberFormat="1" applyFont="1" applyBorder="1" applyAlignment="1">
      <alignment horizontal="center" vertical="top" wrapText="1"/>
    </xf>
    <xf numFmtId="3" fontId="0" fillId="0" borderId="29" xfId="0" applyNumberFormat="1" applyFont="1" applyBorder="1" applyAlignment="1">
      <alignment vertical="top" wrapText="1"/>
    </xf>
    <xf numFmtId="0" fontId="0" fillId="0" borderId="30" xfId="0" applyFont="1" applyBorder="1" applyAlignment="1">
      <alignment vertical="top" wrapText="1"/>
    </xf>
    <xf numFmtId="3" fontId="0" fillId="0" borderId="30" xfId="0" applyNumberFormat="1" applyFont="1" applyBorder="1" applyAlignment="1">
      <alignment horizontal="center" vertical="top" wrapText="1"/>
    </xf>
    <xf numFmtId="0" fontId="0" fillId="0" borderId="31" xfId="0" applyNumberFormat="1" applyFont="1" applyBorder="1" applyAlignment="1">
      <alignment vertical="top" wrapText="1"/>
    </xf>
    <xf numFmtId="49" fontId="1" fillId="5" borderId="5" xfId="0" applyNumberFormat="1" applyFont="1" applyFill="1" applyBorder="1" applyAlignment="1">
      <alignment horizontal="center" vertical="center" wrapText="1"/>
    </xf>
    <xf numFmtId="49" fontId="2" fillId="5" borderId="6" xfId="0" applyNumberFormat="1" applyFont="1" applyFill="1" applyBorder="1" applyAlignment="1">
      <alignment horizontal="center" vertical="center" wrapText="1"/>
    </xf>
    <xf numFmtId="49" fontId="1" fillId="5" borderId="6" xfId="0" applyNumberFormat="1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49" fontId="3" fillId="5" borderId="7" xfId="0" applyNumberFormat="1" applyFont="1" applyFill="1" applyBorder="1" applyAlignment="1">
      <alignment horizontal="center" vertical="center" wrapText="1"/>
    </xf>
    <xf numFmtId="49" fontId="2" fillId="5" borderId="5" xfId="0" applyNumberFormat="1" applyFont="1" applyFill="1" applyBorder="1" applyAlignment="1">
      <alignment horizontal="center" vertical="center" wrapText="1"/>
    </xf>
    <xf numFmtId="49" fontId="2" fillId="5" borderId="7" xfId="0" applyNumberFormat="1" applyFont="1" applyFill="1" applyBorder="1" applyAlignment="1">
      <alignment horizontal="center" vertical="center" wrapText="1"/>
    </xf>
    <xf numFmtId="49" fontId="2" fillId="6" borderId="24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1" fillId="6" borderId="25" xfId="0" applyNumberFormat="1" applyFont="1" applyFill="1" applyBorder="1" applyAlignment="1">
      <alignment horizontal="center" vertical="center" wrapText="1"/>
    </xf>
    <xf numFmtId="49" fontId="3" fillId="6" borderId="7" xfId="0" applyNumberFormat="1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right" vertical="top" wrapText="1"/>
    </xf>
    <xf numFmtId="0" fontId="2" fillId="3" borderId="18" xfId="0" applyFont="1" applyFill="1" applyBorder="1" applyAlignment="1">
      <alignment horizontal="right" vertical="top" wrapText="1"/>
    </xf>
    <xf numFmtId="0" fontId="4" fillId="0" borderId="27" xfId="0" applyNumberFormat="1" applyFont="1" applyBorder="1" applyAlignment="1">
      <alignment horizontal="left" vertical="top" wrapText="1"/>
    </xf>
    <xf numFmtId="0" fontId="0" fillId="0" borderId="27" xfId="0" applyNumberFormat="1" applyFont="1" applyBorder="1" applyAlignment="1">
      <alignment horizontal="left" vertical="top" wrapText="1"/>
    </xf>
    <xf numFmtId="0" fontId="0" fillId="0" borderId="28" xfId="0" applyNumberFormat="1" applyFont="1" applyBorder="1" applyAlignment="1">
      <alignment horizontal="left" vertical="top" wrapText="1"/>
    </xf>
    <xf numFmtId="0" fontId="2" fillId="3" borderId="19" xfId="0" applyFont="1" applyFill="1" applyBorder="1" applyAlignment="1">
      <alignment horizontal="right" vertical="top" wrapText="1"/>
    </xf>
    <xf numFmtId="0" fontId="2" fillId="3" borderId="20" xfId="0" applyFont="1" applyFill="1" applyBorder="1" applyAlignment="1">
      <alignment horizontal="right" vertical="top" wrapText="1"/>
    </xf>
    <xf numFmtId="0" fontId="5" fillId="0" borderId="0" xfId="0" applyNumberFormat="1" applyFont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  <xf numFmtId="0" fontId="6" fillId="0" borderId="32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DCC8"/>
      <rgbColor rgb="FFA5A5A5"/>
      <rgbColor rgb="FF3F3F3F"/>
      <rgbColor rgb="FFDBDBDB"/>
      <rgbColor rgb="FFD5D5D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showGridLines="0" tabSelected="1" workbookViewId="0">
      <pane xSplit="1" ySplit="3" topLeftCell="B4" activePane="bottomRight" state="frozen"/>
      <selection pane="topRight"/>
      <selection pane="bottomLeft"/>
      <selection pane="bottomRight" activeCell="G32" sqref="G32"/>
    </sheetView>
  </sheetViews>
  <sheetFormatPr baseColWidth="10" defaultColWidth="16.33203125" defaultRowHeight="20" customHeight="1" x14ac:dyDescent="0.15"/>
  <cols>
    <col min="1" max="1" width="24.5" style="1" customWidth="1"/>
    <col min="2" max="3" width="16.33203125" style="1" customWidth="1"/>
    <col min="4" max="4" width="12.1640625" style="1" customWidth="1"/>
    <col min="5" max="5" width="16.33203125" style="1" customWidth="1"/>
    <col min="6" max="6" width="11.1640625" style="1" customWidth="1"/>
    <col min="7" max="7" width="21" style="1" customWidth="1"/>
    <col min="8" max="8" width="16.33203125" style="1"/>
    <col min="9" max="9" width="13" style="1" customWidth="1"/>
    <col min="10" max="10" width="12.5" style="1" customWidth="1"/>
    <col min="11" max="11" width="14.1640625" style="1" customWidth="1"/>
    <col min="12" max="12" width="11.83203125" style="1" customWidth="1"/>
    <col min="13" max="16384" width="16.33203125" style="1"/>
  </cols>
  <sheetData>
    <row r="1" spans="1:13" ht="22" customHeight="1" x14ac:dyDescent="0.15">
      <c r="B1" s="70" t="s">
        <v>46</v>
      </c>
      <c r="C1" s="71"/>
      <c r="D1" s="71"/>
      <c r="E1" s="71"/>
      <c r="F1" s="71"/>
    </row>
    <row r="2" spans="1:13" ht="30" customHeight="1" thickBot="1" x14ac:dyDescent="0.2">
      <c r="B2" s="72" t="s">
        <v>47</v>
      </c>
      <c r="C2" s="72"/>
      <c r="D2" s="72" t="s">
        <v>48</v>
      </c>
      <c r="E2" s="72"/>
      <c r="F2" s="72"/>
    </row>
    <row r="3" spans="1:13" s="35" customFormat="1" ht="32" customHeight="1" x14ac:dyDescent="0.15">
      <c r="A3" s="52" t="s">
        <v>0</v>
      </c>
      <c r="B3" s="53" t="s">
        <v>22</v>
      </c>
      <c r="C3" s="54"/>
      <c r="D3" s="55"/>
      <c r="E3" s="54" t="s">
        <v>1</v>
      </c>
      <c r="F3" s="56" t="s">
        <v>21</v>
      </c>
      <c r="G3" s="57" t="s">
        <v>23</v>
      </c>
      <c r="H3" s="53" t="s">
        <v>22</v>
      </c>
      <c r="I3" s="54"/>
      <c r="J3" s="55"/>
      <c r="K3" s="53" t="s">
        <v>42</v>
      </c>
      <c r="L3" s="58" t="s">
        <v>21</v>
      </c>
    </row>
    <row r="4" spans="1:13" ht="20.25" customHeight="1" x14ac:dyDescent="0.15">
      <c r="A4" s="20" t="s">
        <v>18</v>
      </c>
      <c r="B4" s="2">
        <v>600</v>
      </c>
      <c r="C4" s="3">
        <v>77</v>
      </c>
      <c r="D4" s="4"/>
      <c r="E4" s="5">
        <f>B4*C4</f>
        <v>46200</v>
      </c>
      <c r="F4" s="21">
        <f>ROUND(E4,-3)</f>
        <v>46000</v>
      </c>
      <c r="G4" s="20" t="s">
        <v>19</v>
      </c>
      <c r="H4" s="2">
        <v>1100</v>
      </c>
      <c r="I4" s="3">
        <v>72</v>
      </c>
      <c r="J4" s="4"/>
      <c r="K4" s="5">
        <f>H4*I4</f>
        <v>79200</v>
      </c>
      <c r="L4" s="21">
        <f>ROUND(K4,-3)</f>
        <v>79000</v>
      </c>
    </row>
    <row r="5" spans="1:13" ht="20" customHeight="1" x14ac:dyDescent="0.15">
      <c r="A5" s="22" t="s">
        <v>2</v>
      </c>
      <c r="B5" s="6">
        <v>30000</v>
      </c>
      <c r="C5" s="7">
        <v>1</v>
      </c>
      <c r="D5" s="8"/>
      <c r="E5" s="9">
        <f>B5*C5</f>
        <v>30000</v>
      </c>
      <c r="F5" s="21">
        <f>ROUND(E5,-3)</f>
        <v>30000</v>
      </c>
      <c r="G5" s="22" t="s">
        <v>2</v>
      </c>
      <c r="H5" s="6">
        <v>30000</v>
      </c>
      <c r="I5" s="7">
        <v>1</v>
      </c>
      <c r="J5" s="8"/>
      <c r="K5" s="9">
        <f>H5*I5</f>
        <v>30000</v>
      </c>
      <c r="L5" s="21">
        <f>ROUND(K5,-3)</f>
        <v>30000</v>
      </c>
    </row>
    <row r="6" spans="1:13" ht="20" customHeight="1" x14ac:dyDescent="0.15">
      <c r="A6" s="36" t="s">
        <v>24</v>
      </c>
      <c r="B6" s="10" t="s">
        <v>3</v>
      </c>
      <c r="C6" s="11" t="s">
        <v>4</v>
      </c>
      <c r="D6" s="18">
        <f>C4*0.02*0.09*(0.18+0.045+0.02)*1.05*1.4*1000</f>
        <v>49.916789999999992</v>
      </c>
      <c r="E6" s="12"/>
      <c r="F6" s="24"/>
      <c r="G6" s="36" t="s">
        <v>24</v>
      </c>
      <c r="H6" s="10" t="s">
        <v>3</v>
      </c>
      <c r="I6" s="11" t="s">
        <v>4</v>
      </c>
      <c r="J6" s="18">
        <f>I4*0.015*0.09*(0.18+0.045+0.015)*1.05*1.4*1000</f>
        <v>34.292160000000003</v>
      </c>
      <c r="K6" s="12"/>
      <c r="L6" s="24"/>
    </row>
    <row r="7" spans="1:13" ht="20" customHeight="1" x14ac:dyDescent="0.15">
      <c r="A7" s="30" t="s">
        <v>27</v>
      </c>
      <c r="B7" s="6">
        <v>215000</v>
      </c>
      <c r="C7" s="7">
        <v>1000</v>
      </c>
      <c r="D7" s="16">
        <f>0.8*D6</f>
        <v>39.933431999999996</v>
      </c>
      <c r="E7" s="9">
        <f>B7/C7*D7</f>
        <v>8585.6878799999995</v>
      </c>
      <c r="F7" s="21">
        <f>ROUND(E7,-3)</f>
        <v>9000</v>
      </c>
      <c r="G7" s="30" t="s">
        <v>27</v>
      </c>
      <c r="H7" s="6">
        <v>215000</v>
      </c>
      <c r="I7" s="7">
        <v>1000</v>
      </c>
      <c r="J7" s="16">
        <f>0.8*J6</f>
        <v>27.433728000000002</v>
      </c>
      <c r="K7" s="9">
        <f>H7/I7*J7</f>
        <v>5898.2515200000007</v>
      </c>
      <c r="L7" s="21">
        <f>ROUND(K7,-3)</f>
        <v>6000</v>
      </c>
    </row>
    <row r="8" spans="1:13" ht="20" customHeight="1" x14ac:dyDescent="0.15">
      <c r="A8" s="30" t="s">
        <v>28</v>
      </c>
      <c r="B8" s="6">
        <v>45000</v>
      </c>
      <c r="C8" s="7">
        <v>40</v>
      </c>
      <c r="D8" s="16">
        <f>0.2*D6</f>
        <v>9.9833579999999991</v>
      </c>
      <c r="E8" s="9">
        <f>B8/C8*D8</f>
        <v>11231.277749999999</v>
      </c>
      <c r="F8" s="21">
        <f>ROUND(E8,-3)</f>
        <v>11000</v>
      </c>
      <c r="G8" s="30" t="s">
        <v>28</v>
      </c>
      <c r="H8" s="6">
        <v>45000</v>
      </c>
      <c r="I8" s="7">
        <v>40</v>
      </c>
      <c r="J8" s="16">
        <f>0.2*J6</f>
        <v>6.8584320000000005</v>
      </c>
      <c r="K8" s="9">
        <f>H8/I8*J8</f>
        <v>7715.7360000000008</v>
      </c>
      <c r="L8" s="21">
        <f>ROUND(K8,-3)</f>
        <v>8000</v>
      </c>
    </row>
    <row r="9" spans="1:13" ht="20" customHeight="1" x14ac:dyDescent="0.15">
      <c r="A9" s="22" t="s">
        <v>5</v>
      </c>
      <c r="B9" s="6"/>
      <c r="C9" s="8"/>
      <c r="D9" s="8"/>
      <c r="E9" s="13">
        <f>SUM(E4:E8)</f>
        <v>96016.965629999992</v>
      </c>
      <c r="F9" s="21">
        <f>ROUND(E9,-3)</f>
        <v>96000</v>
      </c>
      <c r="G9" s="22" t="s">
        <v>5</v>
      </c>
      <c r="H9" s="6"/>
      <c r="I9" s="8"/>
      <c r="J9" s="8"/>
      <c r="K9" s="13">
        <f>SUM(K4:K8)</f>
        <v>122813.98752000001</v>
      </c>
      <c r="L9" s="21">
        <f>ROUND(K9,-3)</f>
        <v>123000</v>
      </c>
    </row>
    <row r="10" spans="1:13" ht="20" customHeight="1" x14ac:dyDescent="0.15">
      <c r="A10" s="36" t="s">
        <v>26</v>
      </c>
      <c r="B10" s="10" t="s">
        <v>3</v>
      </c>
      <c r="C10" s="11" t="s">
        <v>7</v>
      </c>
      <c r="D10" s="11" t="s">
        <v>8</v>
      </c>
      <c r="E10" s="12"/>
      <c r="F10" s="24"/>
      <c r="G10" s="23" t="s">
        <v>6</v>
      </c>
      <c r="H10" s="10" t="s">
        <v>3</v>
      </c>
      <c r="I10" s="11" t="s">
        <v>7</v>
      </c>
      <c r="J10" s="11" t="s">
        <v>8</v>
      </c>
      <c r="K10" s="12"/>
      <c r="L10" s="50"/>
      <c r="M10" s="51"/>
    </row>
    <row r="11" spans="1:13" ht="20" customHeight="1" x14ac:dyDescent="0.15">
      <c r="A11" s="22" t="s">
        <v>9</v>
      </c>
      <c r="B11" s="6">
        <v>150000</v>
      </c>
      <c r="C11" s="7">
        <v>10</v>
      </c>
      <c r="D11" s="7">
        <v>2</v>
      </c>
      <c r="E11" s="9">
        <f>B11/C11*D11</f>
        <v>30000</v>
      </c>
      <c r="F11" s="21">
        <f>ROUND(E11,-3)</f>
        <v>30000</v>
      </c>
      <c r="G11" s="22" t="s">
        <v>9</v>
      </c>
      <c r="H11" s="6">
        <v>150000</v>
      </c>
      <c r="I11" s="7">
        <v>10</v>
      </c>
      <c r="J11" s="7">
        <v>2</v>
      </c>
      <c r="K11" s="9">
        <f>H11/I11*J11</f>
        <v>30000</v>
      </c>
      <c r="L11" s="48">
        <f>ROUND(K11,-3)</f>
        <v>30000</v>
      </c>
    </row>
    <row r="12" spans="1:13" ht="20" customHeight="1" x14ac:dyDescent="0.15">
      <c r="A12" s="36" t="s">
        <v>25</v>
      </c>
      <c r="B12" s="6"/>
      <c r="C12" s="11" t="s">
        <v>4</v>
      </c>
      <c r="D12" s="47" t="s">
        <v>29</v>
      </c>
      <c r="E12" s="9"/>
      <c r="F12" s="26"/>
      <c r="G12" s="36" t="s">
        <v>25</v>
      </c>
      <c r="H12" s="6"/>
      <c r="I12" s="11" t="s">
        <v>4</v>
      </c>
      <c r="J12" s="47" t="s">
        <v>29</v>
      </c>
      <c r="K12" s="9"/>
      <c r="L12" s="26"/>
    </row>
    <row r="13" spans="1:13" ht="20" customHeight="1" x14ac:dyDescent="0.15">
      <c r="A13" s="30" t="s">
        <v>27</v>
      </c>
      <c r="B13" s="6">
        <v>215000</v>
      </c>
      <c r="C13" s="7">
        <v>1000</v>
      </c>
      <c r="D13" s="7">
        <f>32*2</f>
        <v>64</v>
      </c>
      <c r="E13" s="9">
        <f>B13/C13*D13</f>
        <v>13760</v>
      </c>
      <c r="F13" s="21">
        <f>ROUND(E13,-3)</f>
        <v>14000</v>
      </c>
      <c r="G13" s="22" t="s">
        <v>27</v>
      </c>
      <c r="H13" s="6">
        <v>215000</v>
      </c>
      <c r="I13" s="7">
        <v>1000</v>
      </c>
      <c r="J13" s="7">
        <f>32*2</f>
        <v>64</v>
      </c>
      <c r="K13" s="9">
        <f>H13/I13*J13</f>
        <v>13760</v>
      </c>
      <c r="L13" s="21">
        <f>ROUND(K13,-3)</f>
        <v>14000</v>
      </c>
    </row>
    <row r="14" spans="1:13" ht="20" customHeight="1" x14ac:dyDescent="0.15">
      <c r="A14" s="30" t="s">
        <v>28</v>
      </c>
      <c r="B14" s="6">
        <v>45000</v>
      </c>
      <c r="C14" s="7">
        <v>40</v>
      </c>
      <c r="D14" s="7">
        <f>8*2</f>
        <v>16</v>
      </c>
      <c r="E14" s="9">
        <f>B14/C14*D14</f>
        <v>18000</v>
      </c>
      <c r="F14" s="21">
        <f>ROUND(E14,-3)</f>
        <v>18000</v>
      </c>
      <c r="G14" s="30" t="s">
        <v>28</v>
      </c>
      <c r="H14" s="6">
        <v>45000</v>
      </c>
      <c r="I14" s="7">
        <v>40</v>
      </c>
      <c r="J14" s="7">
        <f>8*2</f>
        <v>16</v>
      </c>
      <c r="K14" s="9">
        <f>H14/I14*J14</f>
        <v>18000</v>
      </c>
      <c r="L14" s="21">
        <f>ROUND(K14,-3)</f>
        <v>18000</v>
      </c>
    </row>
    <row r="15" spans="1:13" ht="20" customHeight="1" thickBot="1" x14ac:dyDescent="0.2">
      <c r="A15" s="38" t="s">
        <v>10</v>
      </c>
      <c r="B15" s="40"/>
      <c r="C15" s="63" t="s">
        <v>33</v>
      </c>
      <c r="D15" s="64"/>
      <c r="E15" s="41">
        <f>SUM(E9:E14)</f>
        <v>157776.96562999999</v>
      </c>
      <c r="F15" s="34">
        <f>ROUND(E15,-3)</f>
        <v>158000</v>
      </c>
      <c r="G15" s="38" t="s">
        <v>10</v>
      </c>
      <c r="H15" s="68" t="s">
        <v>34</v>
      </c>
      <c r="I15" s="69"/>
      <c r="J15" s="64"/>
      <c r="K15" s="39">
        <f>SUM(K9:K14)</f>
        <v>184573.98752000002</v>
      </c>
      <c r="L15" s="34">
        <f>ROUND(K15,-3)</f>
        <v>185000</v>
      </c>
    </row>
    <row r="16" spans="1:13" ht="13" customHeight="1" thickBot="1" x14ac:dyDescent="0.2">
      <c r="A16" s="42"/>
      <c r="B16" s="43"/>
      <c r="C16" s="44"/>
      <c r="D16" s="44"/>
      <c r="E16" s="45"/>
      <c r="F16" s="19"/>
      <c r="G16" s="27"/>
      <c r="H16" s="27"/>
      <c r="I16" s="27"/>
      <c r="J16" s="27"/>
      <c r="K16" s="27"/>
      <c r="L16" s="28"/>
    </row>
    <row r="17" spans="1:12" ht="31" customHeight="1" x14ac:dyDescent="0.15">
      <c r="A17" s="59" t="s">
        <v>38</v>
      </c>
      <c r="B17" s="60" t="s">
        <v>22</v>
      </c>
      <c r="C17" s="61" t="s">
        <v>11</v>
      </c>
      <c r="D17" s="61" t="s">
        <v>12</v>
      </c>
      <c r="E17" s="60" t="s">
        <v>41</v>
      </c>
      <c r="F17" s="62" t="s">
        <v>21</v>
      </c>
      <c r="G17" s="59" t="s">
        <v>39</v>
      </c>
      <c r="H17" s="60" t="s">
        <v>22</v>
      </c>
      <c r="I17" s="61" t="s">
        <v>11</v>
      </c>
      <c r="J17" s="61" t="s">
        <v>12</v>
      </c>
      <c r="K17" s="60" t="s">
        <v>41</v>
      </c>
      <c r="L17" s="62" t="s">
        <v>21</v>
      </c>
    </row>
    <row r="18" spans="1:12" ht="20" customHeight="1" x14ac:dyDescent="0.15">
      <c r="A18" s="30" t="s">
        <v>35</v>
      </c>
      <c r="B18" s="6">
        <v>660000</v>
      </c>
      <c r="C18" s="14">
        <f>1/(0.6*0.2*0.075)</f>
        <v>111.11111111111111</v>
      </c>
      <c r="D18" s="17">
        <f>1/(0.6*0.2)</f>
        <v>8.3333333333333339</v>
      </c>
      <c r="E18" s="9">
        <f>B18/C18*D18</f>
        <v>49500</v>
      </c>
      <c r="F18" s="21">
        <f>ROUND(E18,-3)</f>
        <v>50000</v>
      </c>
      <c r="G18" s="30" t="s">
        <v>40</v>
      </c>
      <c r="H18" s="6">
        <v>660000</v>
      </c>
      <c r="I18" s="14">
        <v>83</v>
      </c>
      <c r="J18" s="17">
        <f>1/(0.6*0.2)</f>
        <v>8.3333333333333339</v>
      </c>
      <c r="K18" s="9">
        <f>H18/I18*J18</f>
        <v>66265.060240963852</v>
      </c>
      <c r="L18" s="21">
        <f>ROUND(K18,-3)</f>
        <v>66000</v>
      </c>
    </row>
    <row r="19" spans="1:12" ht="20" customHeight="1" x14ac:dyDescent="0.15">
      <c r="A19" s="22" t="s">
        <v>13</v>
      </c>
      <c r="B19" s="6">
        <v>20000</v>
      </c>
      <c r="C19" s="7">
        <v>1</v>
      </c>
      <c r="D19" s="8"/>
      <c r="E19" s="9">
        <f>B19*C19</f>
        <v>20000</v>
      </c>
      <c r="F19" s="21">
        <f>ROUND(E19,-3)</f>
        <v>20000</v>
      </c>
      <c r="G19" s="22" t="s">
        <v>13</v>
      </c>
      <c r="H19" s="6">
        <v>20000</v>
      </c>
      <c r="I19" s="7">
        <v>1</v>
      </c>
      <c r="J19" s="8"/>
      <c r="K19" s="9">
        <f>H19*I19</f>
        <v>20000</v>
      </c>
      <c r="L19" s="21">
        <f>ROUND(K19,-3)</f>
        <v>20000</v>
      </c>
    </row>
    <row r="20" spans="1:12" ht="20" customHeight="1" x14ac:dyDescent="0.15">
      <c r="A20" s="37" t="s">
        <v>30</v>
      </c>
      <c r="B20" s="10" t="s">
        <v>14</v>
      </c>
      <c r="C20" s="11" t="s">
        <v>4</v>
      </c>
      <c r="D20" s="11" t="s">
        <v>15</v>
      </c>
      <c r="E20" s="12"/>
      <c r="F20" s="24"/>
      <c r="G20" s="37" t="s">
        <v>30</v>
      </c>
      <c r="H20" s="10" t="s">
        <v>14</v>
      </c>
      <c r="I20" s="11" t="s">
        <v>4</v>
      </c>
      <c r="J20" s="11" t="s">
        <v>15</v>
      </c>
      <c r="K20" s="12"/>
      <c r="L20" s="21"/>
    </row>
    <row r="21" spans="1:12" ht="20" customHeight="1" x14ac:dyDescent="0.15">
      <c r="A21" s="30" t="s">
        <v>31</v>
      </c>
      <c r="B21" s="6">
        <v>80000</v>
      </c>
      <c r="C21" s="7">
        <v>40</v>
      </c>
      <c r="D21" s="7">
        <v>16</v>
      </c>
      <c r="E21" s="9">
        <f>B21/D21</f>
        <v>5000</v>
      </c>
      <c r="F21" s="21">
        <f>ROUND(E21,-3)</f>
        <v>5000</v>
      </c>
      <c r="G21" s="30" t="s">
        <v>31</v>
      </c>
      <c r="H21" s="6">
        <v>80000</v>
      </c>
      <c r="I21" s="7">
        <v>40</v>
      </c>
      <c r="J21" s="7">
        <v>16</v>
      </c>
      <c r="K21" s="9">
        <f>H21/J21</f>
        <v>5000</v>
      </c>
      <c r="L21" s="21">
        <f>ROUND(K21,-3)</f>
        <v>5000</v>
      </c>
    </row>
    <row r="22" spans="1:12" ht="20" customHeight="1" x14ac:dyDescent="0.15">
      <c r="A22" s="22" t="s">
        <v>5</v>
      </c>
      <c r="B22" s="15"/>
      <c r="C22" s="8"/>
      <c r="D22" s="8"/>
      <c r="E22" s="13">
        <f>SUM(E18:E21)</f>
        <v>74500</v>
      </c>
      <c r="F22" s="21">
        <f>ROUND(E22,-3)</f>
        <v>75000</v>
      </c>
      <c r="G22" s="22" t="s">
        <v>5</v>
      </c>
      <c r="H22" s="15"/>
      <c r="I22" s="8"/>
      <c r="J22" s="8"/>
      <c r="K22" s="13">
        <f>SUM(K18:K21)</f>
        <v>91265.060240963852</v>
      </c>
      <c r="L22" s="21">
        <f>ROUND(K22,-3)</f>
        <v>91000</v>
      </c>
    </row>
    <row r="23" spans="1:12" ht="20" customHeight="1" x14ac:dyDescent="0.15">
      <c r="A23" s="36" t="s">
        <v>32</v>
      </c>
      <c r="B23" s="15"/>
      <c r="C23" s="8"/>
      <c r="D23" s="8"/>
      <c r="E23" s="13"/>
      <c r="F23" s="21"/>
      <c r="G23" s="36" t="s">
        <v>32</v>
      </c>
      <c r="H23" s="15"/>
      <c r="I23" s="8"/>
      <c r="J23" s="8"/>
      <c r="K23" s="13"/>
      <c r="L23" s="21"/>
    </row>
    <row r="24" spans="1:12" ht="20" customHeight="1" x14ac:dyDescent="0.15">
      <c r="A24" s="22" t="s">
        <v>16</v>
      </c>
      <c r="B24" s="6">
        <v>150000</v>
      </c>
      <c r="C24" s="7">
        <v>15</v>
      </c>
      <c r="D24" s="7">
        <v>2</v>
      </c>
      <c r="E24" s="9">
        <f>B24/C24*D24</f>
        <v>20000</v>
      </c>
      <c r="F24" s="21">
        <f>ROUND(E24,-3)</f>
        <v>20000</v>
      </c>
      <c r="G24" s="22" t="s">
        <v>16</v>
      </c>
      <c r="H24" s="6">
        <v>150000</v>
      </c>
      <c r="I24" s="7">
        <v>15</v>
      </c>
      <c r="J24" s="7">
        <v>2</v>
      </c>
      <c r="K24" s="9">
        <f>H24/I24*J24</f>
        <v>20000</v>
      </c>
      <c r="L24" s="21">
        <f>ROUND(K24,-3)</f>
        <v>20000</v>
      </c>
    </row>
    <row r="25" spans="1:12" ht="20" customHeight="1" x14ac:dyDescent="0.15">
      <c r="A25" s="25"/>
      <c r="B25" s="15"/>
      <c r="C25" s="11" t="s">
        <v>15</v>
      </c>
      <c r="D25" s="47" t="s">
        <v>29</v>
      </c>
      <c r="E25" s="8"/>
      <c r="F25" s="29"/>
      <c r="G25" s="25"/>
      <c r="H25" s="15"/>
      <c r="I25" s="11" t="s">
        <v>15</v>
      </c>
      <c r="J25" s="47" t="s">
        <v>29</v>
      </c>
      <c r="K25" s="8"/>
      <c r="L25" s="49"/>
    </row>
    <row r="26" spans="1:12" ht="20" customHeight="1" x14ac:dyDescent="0.15">
      <c r="A26" s="30" t="s">
        <v>20</v>
      </c>
      <c r="B26" s="6">
        <v>55000</v>
      </c>
      <c r="C26" s="16">
        <v>2</v>
      </c>
      <c r="D26" s="7">
        <v>2</v>
      </c>
      <c r="E26" s="9">
        <f>B26/C26*D26</f>
        <v>55000</v>
      </c>
      <c r="F26" s="21">
        <f>ROUND(E26,-3)</f>
        <v>55000</v>
      </c>
      <c r="G26" s="22" t="s">
        <v>17</v>
      </c>
      <c r="H26" s="6">
        <v>55000</v>
      </c>
      <c r="I26" s="7">
        <v>2</v>
      </c>
      <c r="J26" s="7">
        <v>2</v>
      </c>
      <c r="K26" s="9">
        <f>H26/I26*J26</f>
        <v>55000</v>
      </c>
      <c r="L26" s="48">
        <f>ROUND(K26,-3)</f>
        <v>55000</v>
      </c>
    </row>
    <row r="27" spans="1:12" ht="20" customHeight="1" thickBot="1" x14ac:dyDescent="0.2">
      <c r="A27" s="31" t="s">
        <v>10</v>
      </c>
      <c r="B27" s="32"/>
      <c r="C27" s="63" t="s">
        <v>36</v>
      </c>
      <c r="D27" s="64"/>
      <c r="E27" s="33">
        <f>SUM(E22:E26)</f>
        <v>149500</v>
      </c>
      <c r="F27" s="34">
        <f>ROUND(E27,-3)</f>
        <v>150000</v>
      </c>
      <c r="G27" s="31" t="s">
        <v>10</v>
      </c>
      <c r="H27" s="68" t="s">
        <v>37</v>
      </c>
      <c r="I27" s="69"/>
      <c r="J27" s="64"/>
      <c r="K27" s="33">
        <f>SUM(K22:K26)</f>
        <v>166265.06024096385</v>
      </c>
      <c r="L27" s="34">
        <f>ROUND(K27,-3)</f>
        <v>166000</v>
      </c>
    </row>
    <row r="28" spans="1:12" ht="22" customHeight="1" thickBot="1" x14ac:dyDescent="0.2">
      <c r="A28" s="46"/>
      <c r="B28" s="65"/>
      <c r="C28" s="66"/>
      <c r="D28" s="66"/>
      <c r="E28" s="66"/>
      <c r="F28" s="67"/>
    </row>
    <row r="29" spans="1:12" ht="33" customHeight="1" x14ac:dyDescent="0.15">
      <c r="A29" s="52" t="s">
        <v>43</v>
      </c>
      <c r="B29" s="53" t="s">
        <v>22</v>
      </c>
      <c r="C29" s="54"/>
      <c r="D29" s="55"/>
      <c r="E29" s="54" t="s">
        <v>1</v>
      </c>
      <c r="F29" s="56" t="s">
        <v>21</v>
      </c>
    </row>
    <row r="30" spans="1:12" ht="20" customHeight="1" x14ac:dyDescent="0.15">
      <c r="A30" s="20" t="s">
        <v>45</v>
      </c>
      <c r="B30" s="2">
        <v>1500</v>
      </c>
      <c r="C30" s="3">
        <v>11</v>
      </c>
      <c r="D30" s="4"/>
      <c r="E30" s="5">
        <f>B30*C30</f>
        <v>16500</v>
      </c>
      <c r="F30" s="21">
        <f>ROUND(E30,-3)</f>
        <v>17000</v>
      </c>
    </row>
    <row r="31" spans="1:12" ht="20" customHeight="1" x14ac:dyDescent="0.15">
      <c r="A31" s="22" t="s">
        <v>44</v>
      </c>
      <c r="B31" s="6">
        <v>30000</v>
      </c>
      <c r="C31" s="7">
        <v>1</v>
      </c>
      <c r="D31" s="8"/>
      <c r="E31" s="9">
        <f>B31*C31</f>
        <v>30000</v>
      </c>
      <c r="F31" s="21">
        <f>ROUND(E31,-3)</f>
        <v>30000</v>
      </c>
    </row>
    <row r="32" spans="1:12" ht="20" customHeight="1" x14ac:dyDescent="0.15">
      <c r="A32" s="36" t="s">
        <v>24</v>
      </c>
      <c r="B32" s="10" t="s">
        <v>3</v>
      </c>
      <c r="C32" s="11" t="s">
        <v>4</v>
      </c>
      <c r="D32" s="18">
        <f>C30*0.02*0.1*(0.35+0.2+0.02)*1.05*1.4*1000</f>
        <v>18.433800000000005</v>
      </c>
      <c r="E32" s="12"/>
      <c r="F32" s="24"/>
    </row>
    <row r="33" spans="1:6" ht="20" customHeight="1" x14ac:dyDescent="0.15">
      <c r="A33" s="30" t="s">
        <v>27</v>
      </c>
      <c r="B33" s="6">
        <v>215000</v>
      </c>
      <c r="C33" s="7">
        <v>1000</v>
      </c>
      <c r="D33" s="16">
        <f>0.8*D32</f>
        <v>14.747040000000005</v>
      </c>
      <c r="E33" s="9">
        <f>B33/C33*D33</f>
        <v>3170.613600000001</v>
      </c>
      <c r="F33" s="21">
        <f>ROUND(E33,-3)</f>
        <v>3000</v>
      </c>
    </row>
    <row r="34" spans="1:6" ht="20" customHeight="1" x14ac:dyDescent="0.15">
      <c r="A34" s="30" t="s">
        <v>28</v>
      </c>
      <c r="B34" s="6">
        <v>45000</v>
      </c>
      <c r="C34" s="7">
        <v>40</v>
      </c>
      <c r="D34" s="16">
        <f>0.2*D32</f>
        <v>3.6867600000000014</v>
      </c>
      <c r="E34" s="9">
        <f>B34/C34*D34</f>
        <v>4147.6050000000014</v>
      </c>
      <c r="F34" s="21">
        <f>ROUND(E34,-3)</f>
        <v>4000</v>
      </c>
    </row>
    <row r="35" spans="1:6" ht="20" customHeight="1" x14ac:dyDescent="0.15">
      <c r="A35" s="22" t="s">
        <v>5</v>
      </c>
      <c r="B35" s="6"/>
      <c r="C35" s="8"/>
      <c r="D35" s="8"/>
      <c r="E35" s="13">
        <f>SUM(E30:E34)</f>
        <v>53818.218600000007</v>
      </c>
      <c r="F35" s="21">
        <f>ROUND(E35,-3)</f>
        <v>54000</v>
      </c>
    </row>
    <row r="36" spans="1:6" ht="20" customHeight="1" x14ac:dyDescent="0.15">
      <c r="A36" s="36" t="s">
        <v>26</v>
      </c>
      <c r="B36" s="10" t="s">
        <v>3</v>
      </c>
      <c r="C36" s="11" t="s">
        <v>7</v>
      </c>
      <c r="D36" s="11" t="s">
        <v>8</v>
      </c>
      <c r="E36" s="12"/>
      <c r="F36" s="24"/>
    </row>
    <row r="37" spans="1:6" ht="20" customHeight="1" x14ac:dyDescent="0.15">
      <c r="A37" s="22" t="s">
        <v>9</v>
      </c>
      <c r="B37" s="6">
        <v>150000</v>
      </c>
      <c r="C37" s="7">
        <v>10</v>
      </c>
      <c r="D37" s="7">
        <v>2</v>
      </c>
      <c r="E37" s="9">
        <f>B37/C37*D37</f>
        <v>30000</v>
      </c>
      <c r="F37" s="21">
        <f>ROUND(E37,-3)</f>
        <v>30000</v>
      </c>
    </row>
    <row r="38" spans="1:6" ht="20" customHeight="1" x14ac:dyDescent="0.15">
      <c r="A38" s="36" t="s">
        <v>25</v>
      </c>
      <c r="B38" s="6"/>
      <c r="C38" s="11" t="s">
        <v>4</v>
      </c>
      <c r="D38" s="47" t="s">
        <v>29</v>
      </c>
      <c r="E38" s="9"/>
      <c r="F38" s="26"/>
    </row>
    <row r="39" spans="1:6" ht="20" customHeight="1" x14ac:dyDescent="0.15">
      <c r="A39" s="30" t="s">
        <v>27</v>
      </c>
      <c r="B39" s="6">
        <v>215000</v>
      </c>
      <c r="C39" s="7">
        <v>1000</v>
      </c>
      <c r="D39" s="7">
        <f>32*2</f>
        <v>64</v>
      </c>
      <c r="E39" s="9">
        <f>B39/C39*D39</f>
        <v>13760</v>
      </c>
      <c r="F39" s="21">
        <f>ROUND(E39,-3)</f>
        <v>14000</v>
      </c>
    </row>
    <row r="40" spans="1:6" ht="20" customHeight="1" x14ac:dyDescent="0.15">
      <c r="A40" s="30" t="s">
        <v>28</v>
      </c>
      <c r="B40" s="6">
        <v>45000</v>
      </c>
      <c r="C40" s="7">
        <v>40</v>
      </c>
      <c r="D40" s="7">
        <f>8*2</f>
        <v>16</v>
      </c>
      <c r="E40" s="9">
        <f>B40/C40*D40</f>
        <v>18000</v>
      </c>
      <c r="F40" s="21">
        <f>ROUND(E40,-3)</f>
        <v>18000</v>
      </c>
    </row>
    <row r="41" spans="1:6" ht="20" customHeight="1" thickBot="1" x14ac:dyDescent="0.2">
      <c r="A41" s="38" t="s">
        <v>10</v>
      </c>
      <c r="B41" s="40"/>
      <c r="C41" s="63" t="s">
        <v>33</v>
      </c>
      <c r="D41" s="64"/>
      <c r="E41" s="41">
        <f>SUM(E35:E40)</f>
        <v>115578.21860000001</v>
      </c>
      <c r="F41" s="34">
        <f>ROUND(E41,-3)</f>
        <v>116000</v>
      </c>
    </row>
  </sheetData>
  <mergeCells count="9">
    <mergeCell ref="B1:F1"/>
    <mergeCell ref="B2:C2"/>
    <mergeCell ref="D2:F2"/>
    <mergeCell ref="C41:D41"/>
    <mergeCell ref="B28:F28"/>
    <mergeCell ref="C15:D15"/>
    <mergeCell ref="C27:D27"/>
    <mergeCell ref="H15:J15"/>
    <mergeCell ref="H27:J27"/>
  </mergeCells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2021-01-26T07:09:55Z</dcterms:created>
  <dcterms:modified xsi:type="dcterms:W3CDTF">2021-02-08T09:10:19Z</dcterms:modified>
</cp:coreProperties>
</file>